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burck\Documents\Burck\04 Projects\01AZ\SBR\00 Pond Water Budget Analysis\"/>
    </mc:Choice>
  </mc:AlternateContent>
  <bookViews>
    <workbookView xWindow="0" yWindow="0" windowWidth="19200" windowHeight="11010"/>
  </bookViews>
  <sheets>
    <sheet name="Brasher (gpm)" sheetId="1" r:id="rId1"/>
    <sheet name="Brasher (Gallons)" sheetId="6" r:id="rId2"/>
    <sheet name="Inflow" sheetId="4" r:id="rId3"/>
    <sheet name="Precipitation" sheetId="2" r:id="rId4"/>
    <sheet name="Infiltration" sheetId="5" r:id="rId5"/>
    <sheet name="Evaporation" sheetId="3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E30" i="1"/>
  <c r="D30" i="1"/>
  <c r="C30" i="1"/>
  <c r="B30" i="1"/>
  <c r="F30" i="6"/>
  <c r="H30" i="6"/>
  <c r="B30" i="5"/>
  <c r="D30" i="2"/>
  <c r="B30" i="4"/>
  <c r="H25" i="6"/>
  <c r="H23" i="6"/>
  <c r="H20" i="6"/>
  <c r="H18" i="6"/>
  <c r="H26" i="6"/>
  <c r="H24" i="6"/>
  <c r="H22" i="6"/>
  <c r="H21" i="6"/>
  <c r="H19" i="6"/>
  <c r="H17" i="6"/>
  <c r="H16" i="6"/>
  <c r="H15" i="6"/>
  <c r="F28" i="6"/>
  <c r="E28" i="6"/>
  <c r="D28" i="6"/>
  <c r="B28" i="6"/>
  <c r="F15" i="6"/>
  <c r="F16" i="6"/>
  <c r="F17" i="6"/>
  <c r="F18" i="6"/>
  <c r="F19" i="6"/>
  <c r="F20" i="6"/>
  <c r="F21" i="6"/>
  <c r="F22" i="6"/>
  <c r="F23" i="6"/>
  <c r="F24" i="6"/>
  <c r="F25" i="6"/>
  <c r="F26" i="6"/>
  <c r="C28" i="6"/>
  <c r="C26" i="5"/>
  <c r="C25" i="5"/>
  <c r="C24" i="5"/>
  <c r="C23" i="5"/>
  <c r="C22" i="5"/>
  <c r="C21" i="5"/>
  <c r="C20" i="5"/>
  <c r="C19" i="5"/>
  <c r="C18" i="5"/>
  <c r="C17" i="5"/>
  <c r="C16" i="5"/>
  <c r="C15" i="5"/>
  <c r="G28" i="3"/>
  <c r="G26" i="3"/>
  <c r="G25" i="3"/>
  <c r="G24" i="3"/>
  <c r="G23" i="3"/>
  <c r="G22" i="3"/>
  <c r="G21" i="3"/>
  <c r="G20" i="3"/>
  <c r="G19" i="3"/>
  <c r="G18" i="3"/>
  <c r="G17" i="3"/>
  <c r="G16" i="3"/>
  <c r="G15" i="3"/>
  <c r="E28" i="2"/>
  <c r="E23" i="2"/>
  <c r="C23" i="4"/>
  <c r="E26" i="2"/>
  <c r="E25" i="2"/>
  <c r="E24" i="2"/>
  <c r="E22" i="2"/>
  <c r="E21" i="2"/>
  <c r="E20" i="2"/>
  <c r="E19" i="2"/>
  <c r="E18" i="2"/>
  <c r="E17" i="2"/>
  <c r="E16" i="2"/>
  <c r="E15" i="2"/>
  <c r="C28" i="4"/>
  <c r="C25" i="4"/>
  <c r="C20" i="4"/>
  <c r="C18" i="4"/>
  <c r="C17" i="4"/>
  <c r="C16" i="4"/>
  <c r="C26" i="4"/>
  <c r="C24" i="4"/>
  <c r="C22" i="4"/>
  <c r="C21" i="4"/>
  <c r="C19" i="4"/>
  <c r="C15" i="4"/>
  <c r="C28" i="5" l="1"/>
  <c r="C13" i="1"/>
  <c r="D26" i="3"/>
  <c r="E26" i="3" s="1"/>
  <c r="F26" i="3" s="1"/>
  <c r="E26" i="1" s="1"/>
  <c r="F26" i="1" s="1"/>
  <c r="D25" i="3"/>
  <c r="J25" i="3" s="1"/>
  <c r="D24" i="3"/>
  <c r="J24" i="3" s="1"/>
  <c r="D23" i="3"/>
  <c r="J23" i="3" s="1"/>
  <c r="D22" i="3"/>
  <c r="E22" i="3" s="1"/>
  <c r="F22" i="3" s="1"/>
  <c r="E22" i="1" s="1"/>
  <c r="F22" i="1" s="1"/>
  <c r="D21" i="3"/>
  <c r="E21" i="3" s="1"/>
  <c r="F21" i="3" s="1"/>
  <c r="E21" i="1" s="1"/>
  <c r="F21" i="1" s="1"/>
  <c r="D20" i="3"/>
  <c r="E20" i="3" s="1"/>
  <c r="F20" i="3" s="1"/>
  <c r="E20" i="1" s="1"/>
  <c r="F20" i="1" s="1"/>
  <c r="D19" i="3"/>
  <c r="J19" i="3" s="1"/>
  <c r="D18" i="3"/>
  <c r="E18" i="3" s="1"/>
  <c r="F18" i="3" s="1"/>
  <c r="E18" i="1" s="1"/>
  <c r="F18" i="1" s="1"/>
  <c r="D17" i="3"/>
  <c r="E17" i="3" s="1"/>
  <c r="F17" i="3" s="1"/>
  <c r="E17" i="1" s="1"/>
  <c r="F17" i="1" s="1"/>
  <c r="D16" i="3"/>
  <c r="J16" i="3" s="1"/>
  <c r="D15" i="3"/>
  <c r="C23" i="3"/>
  <c r="C22" i="3"/>
  <c r="C21" i="3"/>
  <c r="C20" i="3"/>
  <c r="C19" i="3"/>
  <c r="C18" i="3"/>
  <c r="C26" i="3"/>
  <c r="C25" i="3"/>
  <c r="C24" i="3"/>
  <c r="C17" i="3"/>
  <c r="C16" i="3"/>
  <c r="C15" i="3"/>
  <c r="B28" i="3"/>
  <c r="F8" i="3"/>
  <c r="D25" i="2"/>
  <c r="C25" i="1" s="1"/>
  <c r="D21" i="2"/>
  <c r="C21" i="1" s="1"/>
  <c r="D20" i="2"/>
  <c r="C20" i="1" s="1"/>
  <c r="D19" i="2"/>
  <c r="C19" i="1" s="1"/>
  <c r="D18" i="2"/>
  <c r="C18" i="1" s="1"/>
  <c r="D9" i="2"/>
  <c r="D24" i="2" s="1"/>
  <c r="C24" i="1" s="1"/>
  <c r="B28" i="2"/>
  <c r="E19" i="3" l="1"/>
  <c r="F19" i="3" s="1"/>
  <c r="E19" i="1" s="1"/>
  <c r="F19" i="1" s="1"/>
  <c r="J26" i="3"/>
  <c r="J18" i="3"/>
  <c r="J17" i="3"/>
  <c r="J21" i="3"/>
  <c r="E24" i="3"/>
  <c r="F24" i="3" s="1"/>
  <c r="E24" i="1" s="1"/>
  <c r="F24" i="1" s="1"/>
  <c r="E25" i="3"/>
  <c r="F25" i="3" s="1"/>
  <c r="E25" i="1" s="1"/>
  <c r="F25" i="1" s="1"/>
  <c r="J20" i="3"/>
  <c r="E23" i="3"/>
  <c r="F23" i="3" s="1"/>
  <c r="E23" i="1" s="1"/>
  <c r="F23" i="1" s="1"/>
  <c r="D28" i="3"/>
  <c r="E15" i="3"/>
  <c r="J22" i="3"/>
  <c r="E16" i="3"/>
  <c r="F16" i="3" s="1"/>
  <c r="E16" i="1" s="1"/>
  <c r="F16" i="1" s="1"/>
  <c r="J15" i="3"/>
  <c r="C28" i="3"/>
  <c r="D26" i="2"/>
  <c r="C26" i="1" s="1"/>
  <c r="D17" i="2"/>
  <c r="C17" i="1" s="1"/>
  <c r="D22" i="2"/>
  <c r="C22" i="1" s="1"/>
  <c r="D15" i="2"/>
  <c r="D23" i="2"/>
  <c r="C23" i="1" s="1"/>
  <c r="D16" i="2"/>
  <c r="C16" i="1" s="1"/>
  <c r="F15" i="3" l="1"/>
  <c r="E28" i="3"/>
  <c r="J28" i="3"/>
  <c r="C15" i="1"/>
  <c r="C28" i="1" s="1"/>
  <c r="D28" i="2"/>
  <c r="F30" i="3" l="1"/>
  <c r="E15" i="1"/>
  <c r="F28" i="3"/>
  <c r="F15" i="1" l="1"/>
  <c r="E13" i="1"/>
  <c r="F13" i="1" s="1"/>
</calcChain>
</file>

<file path=xl/sharedStrings.xml><?xml version="1.0" encoding="utf-8"?>
<sst xmlns="http://schemas.openxmlformats.org/spreadsheetml/2006/main" count="193" uniqueCount="57">
  <si>
    <t>San Bernardino NWR</t>
  </si>
  <si>
    <t>Pond Water Budget Analysis</t>
  </si>
  <si>
    <t>Calculations</t>
  </si>
  <si>
    <t>Inflow</t>
  </si>
  <si>
    <t>Preferred Inflow</t>
  </si>
  <si>
    <t>Hackberry Ponds</t>
  </si>
  <si>
    <t>Brasher Pond</t>
  </si>
  <si>
    <t>gpm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</si>
  <si>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</si>
  <si>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</si>
  <si>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</si>
  <si>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</si>
  <si>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</si>
  <si>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</si>
  <si>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</si>
  <si>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</si>
  <si>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</si>
  <si>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</si>
  <si>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</si>
  <si>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</si>
  <si>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Preferred</t>
  </si>
  <si>
    <t>Precipitation</t>
  </si>
  <si>
    <t>Total</t>
  </si>
  <si>
    <t>-</t>
  </si>
  <si>
    <t>PRISM</t>
  </si>
  <si>
    <t>Monthly</t>
  </si>
  <si>
    <t>(inches)</t>
  </si>
  <si>
    <t>Normals</t>
  </si>
  <si>
    <t>1981-2010</t>
  </si>
  <si>
    <t>800 m</t>
  </si>
  <si>
    <t>Brasher</t>
  </si>
  <si>
    <t>Pond</t>
  </si>
  <si>
    <t>acres</t>
  </si>
  <si>
    <r>
      <t>ft</t>
    </r>
    <r>
      <rPr>
        <vertAlign val="superscript"/>
        <sz val="11"/>
        <color theme="1"/>
        <rFont val="Calibri"/>
        <family val="2"/>
        <scheme val="minor"/>
      </rPr>
      <t>2</t>
    </r>
  </si>
  <si>
    <t>Infiltration</t>
  </si>
  <si>
    <t>Evaporation</t>
  </si>
  <si>
    <t>Overflow</t>
  </si>
  <si>
    <t>Class A Pan</t>
  </si>
  <si>
    <t>Jornada</t>
  </si>
  <si>
    <t>Experimental</t>
  </si>
  <si>
    <t>Range</t>
  </si>
  <si>
    <t>WRCC</t>
  </si>
  <si>
    <t>1925-2005</t>
  </si>
  <si>
    <t>Location</t>
  </si>
  <si>
    <t>Analogous</t>
  </si>
  <si>
    <t>Lake/Pond</t>
  </si>
  <si>
    <t>Reference</t>
  </si>
  <si>
    <t>Mult by 0.7</t>
  </si>
  <si>
    <t>Winter</t>
  </si>
  <si>
    <t>Summer</t>
  </si>
  <si>
    <t>Mult by 0.6</t>
  </si>
  <si>
    <t>Convert</t>
  </si>
  <si>
    <t>to</t>
  </si>
  <si>
    <t>(gpm)</t>
  </si>
  <si>
    <t>For 2 Acre</t>
  </si>
  <si>
    <t>Average</t>
  </si>
  <si>
    <t>Gallons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</si>
</sst>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/>
    <xf numFmtId="166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/>
  </sheetViews>
  <sheetFormatPr defaultRowHeight="15" x14ac:dyDescent="0.25"/>
  <cols>
    <col min="1" max="1" width="26.7109375" customWidth="1"/>
    <col min="2" max="4" width="12.7109375" customWidth="1"/>
    <col min="5" max="5" width="11.5703125" bestFit="1" customWidth="1"/>
    <col min="6" max="6" width="12.7109375" customWidth="1"/>
  </cols>
  <sheetData>
    <row r="1" spans="1:6" x14ac:dyDescent="0.25">
      <c r="A1" s="5" t="s">
        <v>0</v>
      </c>
    </row>
    <row r="3" spans="1:6" x14ac:dyDescent="0.25">
      <c r="A3" t="s">
        <v>1</v>
      </c>
    </row>
    <row r="5" spans="1:6" x14ac:dyDescent="0.25">
      <c r="A5" t="s">
        <v>2</v>
      </c>
    </row>
    <row r="7" spans="1:6" x14ac:dyDescent="0.25">
      <c r="A7" t="s">
        <v>5</v>
      </c>
    </row>
    <row r="8" spans="1:6" x14ac:dyDescent="0.25">
      <c r="B8" s="1" t="s">
        <v>20</v>
      </c>
    </row>
    <row r="9" spans="1:6" x14ac:dyDescent="0.25">
      <c r="A9" s="5" t="s">
        <v>6</v>
      </c>
      <c r="B9" s="1" t="s">
        <v>3</v>
      </c>
      <c r="C9" s="1" t="s">
        <v>21</v>
      </c>
      <c r="D9" s="1" t="s">
        <v>34</v>
      </c>
      <c r="E9" s="1" t="s">
        <v>35</v>
      </c>
      <c r="F9" s="1" t="s">
        <v>36</v>
      </c>
    </row>
    <row r="12" spans="1:6" x14ac:dyDescent="0.25">
      <c r="B12" s="1" t="s">
        <v>7</v>
      </c>
    </row>
    <row r="13" spans="1:6" x14ac:dyDescent="0.25">
      <c r="A13" t="s">
        <v>4</v>
      </c>
      <c r="B13" s="1">
        <v>20</v>
      </c>
      <c r="C13" s="6">
        <f>SUM(C15:C26)</f>
        <v>0.24434488250057038</v>
      </c>
      <c r="D13" s="6">
        <v>8</v>
      </c>
      <c r="E13" s="6">
        <f>SUM(E15:E26)</f>
        <v>11.237032077777778</v>
      </c>
      <c r="F13" s="6">
        <f>B13+C13-D13-E13</f>
        <v>1.0073128047227922</v>
      </c>
    </row>
    <row r="15" spans="1:6" x14ac:dyDescent="0.25">
      <c r="A15" t="s">
        <v>8</v>
      </c>
      <c r="B15" s="1">
        <v>20</v>
      </c>
      <c r="C15" s="4">
        <f>Precipitation!D15</f>
        <v>1.6851371206935885E-2</v>
      </c>
      <c r="D15" s="6">
        <v>8</v>
      </c>
      <c r="E15" s="4">
        <f>Evaporation!F15</f>
        <v>0.35199953703703701</v>
      </c>
      <c r="F15" s="6">
        <f t="shared" ref="F15:F26" si="0">B15+C15-D15-E15</f>
        <v>11.6648518341699</v>
      </c>
    </row>
    <row r="16" spans="1:6" x14ac:dyDescent="0.25">
      <c r="A16" t="s">
        <v>9</v>
      </c>
      <c r="B16" s="1">
        <v>20</v>
      </c>
      <c r="C16" s="4">
        <f>Precipitation!D16</f>
        <v>1.3216761730930109E-2</v>
      </c>
      <c r="D16" s="6">
        <v>8</v>
      </c>
      <c r="E16" s="4">
        <f>Evaporation!F16</f>
        <v>0.58854322592592589</v>
      </c>
      <c r="F16" s="6">
        <f t="shared" si="0"/>
        <v>11.424673535805004</v>
      </c>
    </row>
    <row r="17" spans="1:6" x14ac:dyDescent="0.25">
      <c r="A17" t="s">
        <v>10</v>
      </c>
      <c r="B17" s="1">
        <v>20</v>
      </c>
      <c r="C17" s="4">
        <f>Precipitation!D17</f>
        <v>1.1234247471290594E-2</v>
      </c>
      <c r="D17" s="6">
        <v>8</v>
      </c>
      <c r="E17" s="4">
        <f>Evaporation!F17</f>
        <v>1.0193906592592594</v>
      </c>
      <c r="F17" s="6">
        <f t="shared" si="0"/>
        <v>10.99184358821203</v>
      </c>
    </row>
    <row r="18" spans="1:6" x14ac:dyDescent="0.25">
      <c r="A18" t="s">
        <v>11</v>
      </c>
      <c r="B18" s="1">
        <v>20</v>
      </c>
      <c r="C18" s="4">
        <f>Precipitation!D18</f>
        <v>4.295447562552286E-3</v>
      </c>
      <c r="D18" s="6">
        <v>8</v>
      </c>
      <c r="E18" s="4">
        <f>Evaporation!F18</f>
        <v>1.2140966888888891</v>
      </c>
      <c r="F18" s="6">
        <f t="shared" si="0"/>
        <v>10.790198758673663</v>
      </c>
    </row>
    <row r="19" spans="1:6" x14ac:dyDescent="0.25">
      <c r="A19" t="s">
        <v>12</v>
      </c>
      <c r="B19" s="1">
        <v>20</v>
      </c>
      <c r="C19" s="4">
        <f>Precipitation!D19</f>
        <v>3.6346094760057804E-3</v>
      </c>
      <c r="D19" s="6">
        <v>8</v>
      </c>
      <c r="E19" s="4">
        <f>Evaporation!F19</f>
        <v>1.4409855333333332</v>
      </c>
      <c r="F19" s="6">
        <f t="shared" si="0"/>
        <v>10.562649076142673</v>
      </c>
    </row>
    <row r="20" spans="1:6" x14ac:dyDescent="0.25">
      <c r="A20" t="s">
        <v>13</v>
      </c>
      <c r="B20" s="1">
        <v>20</v>
      </c>
      <c r="C20" s="4">
        <f>Precipitation!D20</f>
        <v>1.2721133166020231E-2</v>
      </c>
      <c r="D20" s="6">
        <v>8</v>
      </c>
      <c r="E20" s="4">
        <f>Evaporation!F20</f>
        <v>1.5508093888888885</v>
      </c>
      <c r="F20" s="6">
        <f t="shared" si="0"/>
        <v>10.461911744277133</v>
      </c>
    </row>
    <row r="21" spans="1:6" x14ac:dyDescent="0.25">
      <c r="A21" t="s">
        <v>14</v>
      </c>
      <c r="B21" s="1">
        <v>20</v>
      </c>
      <c r="C21" s="4">
        <f>Precipitation!D21</f>
        <v>5.2371418358810554E-2</v>
      </c>
      <c r="D21" s="6">
        <v>8</v>
      </c>
      <c r="E21" s="4">
        <f>Evaporation!F21</f>
        <v>1.3130588444444444</v>
      </c>
      <c r="F21" s="6">
        <f t="shared" si="0"/>
        <v>10.739312573914365</v>
      </c>
    </row>
    <row r="22" spans="1:6" x14ac:dyDescent="0.25">
      <c r="A22" t="s">
        <v>15</v>
      </c>
      <c r="B22" s="1">
        <v>20</v>
      </c>
      <c r="C22" s="4">
        <f>Precipitation!D22</f>
        <v>5.0388904099171045E-2</v>
      </c>
      <c r="D22" s="6">
        <v>8</v>
      </c>
      <c r="E22" s="4">
        <f>Evaporation!F22</f>
        <v>1.1501333444444444</v>
      </c>
      <c r="F22" s="6">
        <f t="shared" si="0"/>
        <v>10.900255559654727</v>
      </c>
    </row>
    <row r="23" spans="1:6" x14ac:dyDescent="0.25">
      <c r="A23" t="s">
        <v>16</v>
      </c>
      <c r="B23" s="1">
        <v>20</v>
      </c>
      <c r="C23" s="4">
        <f>Precipitation!D23</f>
        <v>2.1312028291124798E-2</v>
      </c>
      <c r="D23" s="6">
        <v>8</v>
      </c>
      <c r="E23" s="4">
        <f>Evaporation!F23</f>
        <v>0.94376104444444453</v>
      </c>
      <c r="F23" s="6">
        <f t="shared" si="0"/>
        <v>11.077550983846679</v>
      </c>
    </row>
    <row r="24" spans="1:6" x14ac:dyDescent="0.25">
      <c r="A24" t="s">
        <v>17</v>
      </c>
      <c r="B24" s="1">
        <v>20</v>
      </c>
      <c r="C24" s="4">
        <f>Precipitation!D24</f>
        <v>2.0485980682941669E-2</v>
      </c>
      <c r="D24" s="6">
        <v>8</v>
      </c>
      <c r="E24" s="4">
        <f>Evaporation!F24</f>
        <v>0.80396694259259249</v>
      </c>
      <c r="F24" s="6">
        <f t="shared" si="0"/>
        <v>11.216519038090349</v>
      </c>
    </row>
    <row r="25" spans="1:6" x14ac:dyDescent="0.25">
      <c r="A25" t="s">
        <v>18</v>
      </c>
      <c r="B25" s="1">
        <v>20</v>
      </c>
      <c r="C25" s="4">
        <f>Precipitation!D25</f>
        <v>1.5860114077116134E-2</v>
      </c>
      <c r="D25" s="6">
        <v>8</v>
      </c>
      <c r="E25" s="4">
        <f>Evaporation!F25</f>
        <v>0.50828733148148131</v>
      </c>
      <c r="F25" s="6">
        <f t="shared" si="0"/>
        <v>11.507572782595636</v>
      </c>
    </row>
    <row r="26" spans="1:6" x14ac:dyDescent="0.25">
      <c r="A26" t="s">
        <v>19</v>
      </c>
      <c r="B26" s="1">
        <v>20</v>
      </c>
      <c r="C26" s="4">
        <f>Precipitation!D26</f>
        <v>2.1972866377671312E-2</v>
      </c>
      <c r="D26" s="6">
        <v>8</v>
      </c>
      <c r="E26" s="4">
        <f>Evaporation!F26</f>
        <v>0.35199953703703701</v>
      </c>
      <c r="F26" s="6">
        <f t="shared" si="0"/>
        <v>11.669973329340634</v>
      </c>
    </row>
    <row r="28" spans="1:6" x14ac:dyDescent="0.25">
      <c r="A28" t="s">
        <v>22</v>
      </c>
      <c r="B28" s="1" t="s">
        <v>23</v>
      </c>
      <c r="C28" s="7">
        <f>SUM(C15:C26)</f>
        <v>0.24434488250057038</v>
      </c>
    </row>
    <row r="30" spans="1:6" x14ac:dyDescent="0.25">
      <c r="A30" t="s">
        <v>55</v>
      </c>
      <c r="B30" s="1">
        <f>AVERAGE(B15:B26)</f>
        <v>20</v>
      </c>
      <c r="C30" s="4">
        <f>AVERAGE(C15:C26)</f>
        <v>2.0362073541714199E-2</v>
      </c>
      <c r="D30" s="6">
        <f>AVERAGE(D15:D26)</f>
        <v>8</v>
      </c>
      <c r="E30" s="6">
        <f>AVERAGE(E15:E26)</f>
        <v>0.93641933981481484</v>
      </c>
      <c r="F30" s="6">
        <f>AVERAGE(F15:F26)</f>
        <v>11.083942733726898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defaultRowHeight="15" x14ac:dyDescent="0.25"/>
  <cols>
    <col min="1" max="1" width="26.7109375" customWidth="1"/>
    <col min="2" max="4" width="12.7109375" customWidth="1"/>
    <col min="5" max="5" width="11.5703125" bestFit="1" customWidth="1"/>
    <col min="6" max="6" width="12.7109375" customWidth="1"/>
  </cols>
  <sheetData>
    <row r="1" spans="1:8" x14ac:dyDescent="0.25">
      <c r="A1" s="5" t="s">
        <v>0</v>
      </c>
    </row>
    <row r="3" spans="1:8" x14ac:dyDescent="0.25">
      <c r="A3" t="s">
        <v>1</v>
      </c>
    </row>
    <row r="5" spans="1:8" x14ac:dyDescent="0.25">
      <c r="A5" t="s">
        <v>2</v>
      </c>
    </row>
    <row r="7" spans="1:8" x14ac:dyDescent="0.25">
      <c r="A7" t="s">
        <v>5</v>
      </c>
    </row>
    <row r="8" spans="1:8" x14ac:dyDescent="0.25">
      <c r="B8" s="1" t="s">
        <v>20</v>
      </c>
    </row>
    <row r="9" spans="1:8" x14ac:dyDescent="0.25">
      <c r="A9" s="5" t="s">
        <v>6</v>
      </c>
      <c r="B9" s="1" t="s">
        <v>3</v>
      </c>
      <c r="C9" s="1" t="s">
        <v>21</v>
      </c>
      <c r="D9" s="1" t="s">
        <v>34</v>
      </c>
      <c r="E9" s="1" t="s">
        <v>35</v>
      </c>
      <c r="F9" s="1" t="s">
        <v>36</v>
      </c>
    </row>
    <row r="12" spans="1:8" x14ac:dyDescent="0.25">
      <c r="B12" s="1" t="s">
        <v>56</v>
      </c>
      <c r="C12" s="1" t="s">
        <v>56</v>
      </c>
      <c r="D12" s="1" t="s">
        <v>56</v>
      </c>
      <c r="E12" s="1" t="s">
        <v>56</v>
      </c>
      <c r="F12" s="1" t="s">
        <v>56</v>
      </c>
      <c r="H12" s="1" t="s">
        <v>7</v>
      </c>
    </row>
    <row r="13" spans="1:8" x14ac:dyDescent="0.25">
      <c r="B13" s="1"/>
      <c r="C13" s="6"/>
      <c r="D13" s="6"/>
      <c r="E13" s="6"/>
      <c r="F13" s="6"/>
    </row>
    <row r="15" spans="1:8" x14ac:dyDescent="0.25">
      <c r="A15" t="s">
        <v>8</v>
      </c>
      <c r="B15" s="1">
        <v>892800</v>
      </c>
      <c r="C15" s="13">
        <v>752.24521067761805</v>
      </c>
      <c r="D15" s="13">
        <v>357120</v>
      </c>
      <c r="E15" s="13">
        <v>15713.259333333332</v>
      </c>
      <c r="F15" s="13">
        <f t="shared" ref="F15:F26" si="0">B15+C15-D15-E15</f>
        <v>520718.98587734427</v>
      </c>
      <c r="H15" s="6">
        <f>F15/31/24/60</f>
        <v>11.6648518341699</v>
      </c>
    </row>
    <row r="16" spans="1:8" x14ac:dyDescent="0.25">
      <c r="A16" t="s">
        <v>9</v>
      </c>
      <c r="B16" s="1">
        <v>813600</v>
      </c>
      <c r="C16" s="13">
        <v>537.65786721423683</v>
      </c>
      <c r="D16" s="13">
        <v>325440</v>
      </c>
      <c r="E16" s="13">
        <v>23941.938430666665</v>
      </c>
      <c r="F16" s="13">
        <f t="shared" si="0"/>
        <v>464755.7194365476</v>
      </c>
      <c r="H16" s="6">
        <f>F16/28.25/24/60</f>
        <v>11.424673535805004</v>
      </c>
    </row>
    <row r="17" spans="1:8" x14ac:dyDescent="0.25">
      <c r="A17" t="s">
        <v>10</v>
      </c>
      <c r="B17" s="1">
        <v>892800</v>
      </c>
      <c r="C17" s="13">
        <v>501.49680711841211</v>
      </c>
      <c r="D17" s="13">
        <v>357120</v>
      </c>
      <c r="E17" s="13">
        <v>45505.599029333338</v>
      </c>
      <c r="F17" s="13">
        <f t="shared" si="0"/>
        <v>490675.89777778508</v>
      </c>
      <c r="H17" s="6">
        <f>F17/31/24/60</f>
        <v>10.99184358821203</v>
      </c>
    </row>
    <row r="18" spans="1:8" x14ac:dyDescent="0.25">
      <c r="A18" t="s">
        <v>11</v>
      </c>
      <c r="B18" s="1">
        <v>864000</v>
      </c>
      <c r="C18" s="13">
        <v>185.56333470225871</v>
      </c>
      <c r="D18" s="13">
        <v>345600</v>
      </c>
      <c r="E18" s="13">
        <v>52448.976960000007</v>
      </c>
      <c r="F18" s="13">
        <f t="shared" si="0"/>
        <v>466136.58637470228</v>
      </c>
      <c r="H18" s="6">
        <f>F18/30/24/60</f>
        <v>10.790198758673663</v>
      </c>
    </row>
    <row r="19" spans="1:8" x14ac:dyDescent="0.25">
      <c r="A19" t="s">
        <v>12</v>
      </c>
      <c r="B19" s="1">
        <v>892800</v>
      </c>
      <c r="C19" s="13">
        <v>162.24896700889803</v>
      </c>
      <c r="D19" s="13">
        <v>357120</v>
      </c>
      <c r="E19" s="13">
        <v>64325.594207999995</v>
      </c>
      <c r="F19" s="13">
        <f t="shared" si="0"/>
        <v>471516.6547590089</v>
      </c>
      <c r="H19" s="6">
        <f>F19/31/24/60</f>
        <v>10.562649076142673</v>
      </c>
    </row>
    <row r="20" spans="1:8" x14ac:dyDescent="0.25">
      <c r="A20" t="s">
        <v>13</v>
      </c>
      <c r="B20" s="1">
        <v>864000</v>
      </c>
      <c r="C20" s="13">
        <v>549.55295277207404</v>
      </c>
      <c r="D20" s="13">
        <v>345600</v>
      </c>
      <c r="E20" s="13">
        <v>66994.965599999981</v>
      </c>
      <c r="F20" s="13">
        <f t="shared" si="0"/>
        <v>451954.58735277213</v>
      </c>
      <c r="H20" s="6">
        <f>F20/30/24/60</f>
        <v>10.461911744277133</v>
      </c>
    </row>
    <row r="21" spans="1:8" x14ac:dyDescent="0.25">
      <c r="A21" t="s">
        <v>14</v>
      </c>
      <c r="B21" s="1">
        <v>892800</v>
      </c>
      <c r="C21" s="13">
        <v>2337.860115537303</v>
      </c>
      <c r="D21" s="13">
        <v>357120</v>
      </c>
      <c r="E21" s="13">
        <v>58614.946816000003</v>
      </c>
      <c r="F21" s="13">
        <f t="shared" si="0"/>
        <v>479402.91329953732</v>
      </c>
      <c r="H21" s="6">
        <f>F21/31/24/60</f>
        <v>10.739312573914367</v>
      </c>
    </row>
    <row r="22" spans="1:8" x14ac:dyDescent="0.25">
      <c r="A22" t="s">
        <v>15</v>
      </c>
      <c r="B22" s="1">
        <v>892800</v>
      </c>
      <c r="C22" s="13">
        <v>2249.360678986995</v>
      </c>
      <c r="D22" s="13">
        <v>357120</v>
      </c>
      <c r="E22" s="13">
        <v>51341.952495999998</v>
      </c>
      <c r="F22" s="13">
        <f t="shared" si="0"/>
        <v>486587.40818298701</v>
      </c>
      <c r="H22" s="6">
        <f>F22/31/24/60</f>
        <v>10.900255559654727</v>
      </c>
    </row>
    <row r="23" spans="1:8" x14ac:dyDescent="0.25">
      <c r="A23" t="s">
        <v>16</v>
      </c>
      <c r="B23" s="1">
        <v>864000</v>
      </c>
      <c r="C23" s="13">
        <v>920.67962217659124</v>
      </c>
      <c r="D23" s="13">
        <v>345600</v>
      </c>
      <c r="E23" s="13">
        <v>40770.477120000003</v>
      </c>
      <c r="F23" s="13">
        <f t="shared" si="0"/>
        <v>478550.20250217657</v>
      </c>
      <c r="H23" s="6">
        <f>F23/30/24/60</f>
        <v>11.077550983846681</v>
      </c>
    </row>
    <row r="24" spans="1:8" x14ac:dyDescent="0.25">
      <c r="A24" t="s">
        <v>17</v>
      </c>
      <c r="B24" s="1">
        <v>892800</v>
      </c>
      <c r="C24" s="13">
        <v>914.4941776865162</v>
      </c>
      <c r="D24" s="13">
        <v>357120</v>
      </c>
      <c r="E24" s="13">
        <v>35889.084317333327</v>
      </c>
      <c r="F24" s="13">
        <f t="shared" si="0"/>
        <v>500705.40986035322</v>
      </c>
      <c r="H24" s="6">
        <f>F24/31/24/60</f>
        <v>11.21651903809035</v>
      </c>
    </row>
    <row r="25" spans="1:8" x14ac:dyDescent="0.25">
      <c r="A25" t="s">
        <v>18</v>
      </c>
      <c r="B25" s="1">
        <v>864000</v>
      </c>
      <c r="C25" s="13">
        <v>685.15692813141698</v>
      </c>
      <c r="D25" s="13">
        <v>345600</v>
      </c>
      <c r="E25" s="13">
        <v>21958.012719999992</v>
      </c>
      <c r="F25" s="13">
        <f t="shared" si="0"/>
        <v>497127.14420813147</v>
      </c>
      <c r="H25" s="6">
        <f>F25/30/24/60</f>
        <v>11.507572782595638</v>
      </c>
    </row>
    <row r="26" spans="1:8" x14ac:dyDescent="0.25">
      <c r="A26" t="s">
        <v>19</v>
      </c>
      <c r="B26" s="1">
        <v>892800</v>
      </c>
      <c r="C26" s="13">
        <v>980.86875509924744</v>
      </c>
      <c r="D26" s="13">
        <v>357120</v>
      </c>
      <c r="E26" s="13">
        <v>15713.259333333332</v>
      </c>
      <c r="F26" s="13">
        <f t="shared" si="0"/>
        <v>520947.6094217659</v>
      </c>
      <c r="H26" s="6">
        <f>F26/31/24/60</f>
        <v>11.669973329340634</v>
      </c>
    </row>
    <row r="28" spans="1:8" x14ac:dyDescent="0.25">
      <c r="A28" t="s">
        <v>22</v>
      </c>
      <c r="B28" s="13">
        <f>SUM(B15:B26)</f>
        <v>10519200</v>
      </c>
      <c r="C28" s="13">
        <f>SUM(C15:C26)</f>
        <v>10777.185417111566</v>
      </c>
      <c r="D28" s="13">
        <f>SUM(D15:D26)</f>
        <v>4207680</v>
      </c>
      <c r="E28" s="13">
        <f>SUM(E15:E26)</f>
        <v>493218.06636399997</v>
      </c>
      <c r="F28" s="13">
        <f>SUM(F15:F26)</f>
        <v>5829079.1190531105</v>
      </c>
    </row>
    <row r="30" spans="1:8" x14ac:dyDescent="0.25">
      <c r="A30" t="s">
        <v>55</v>
      </c>
      <c r="F30" s="6">
        <f>AVERAGE(F15:F26)</f>
        <v>485756.59325442585</v>
      </c>
      <c r="H30" s="6">
        <f>AVERAGE(H15:H26)</f>
        <v>11.083942733726898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C30"/>
  <sheetViews>
    <sheetView workbookViewId="0"/>
  </sheetViews>
  <sheetFormatPr defaultRowHeight="15" x14ac:dyDescent="0.25"/>
  <cols>
    <col min="1" max="1" width="26.7109375" customWidth="1"/>
    <col min="2" max="2" width="12.7109375" customWidth="1"/>
  </cols>
  <sheetData>
    <row r="8" spans="1:3" x14ac:dyDescent="0.25">
      <c r="B8" s="1" t="s">
        <v>20</v>
      </c>
    </row>
    <row r="9" spans="1:3" x14ac:dyDescent="0.25">
      <c r="A9" s="5" t="s">
        <v>6</v>
      </c>
      <c r="B9" s="1" t="s">
        <v>3</v>
      </c>
    </row>
    <row r="11" spans="1:3" x14ac:dyDescent="0.25">
      <c r="C11" s="1" t="s">
        <v>25</v>
      </c>
    </row>
    <row r="12" spans="1:3" x14ac:dyDescent="0.25">
      <c r="B12" s="1" t="s">
        <v>7</v>
      </c>
      <c r="C12" s="1" t="s">
        <v>56</v>
      </c>
    </row>
    <row r="13" spans="1:3" x14ac:dyDescent="0.25">
      <c r="A13" t="s">
        <v>4</v>
      </c>
      <c r="B13" s="1">
        <v>20</v>
      </c>
    </row>
    <row r="15" spans="1:3" x14ac:dyDescent="0.25">
      <c r="A15" t="s">
        <v>8</v>
      </c>
      <c r="B15" s="1">
        <v>20</v>
      </c>
      <c r="C15">
        <f>B15*60*24*31</f>
        <v>892800</v>
      </c>
    </row>
    <row r="16" spans="1:3" x14ac:dyDescent="0.25">
      <c r="A16" t="s">
        <v>9</v>
      </c>
      <c r="B16" s="1">
        <v>20</v>
      </c>
      <c r="C16">
        <f>B16*60*24*28.25</f>
        <v>813600</v>
      </c>
    </row>
    <row r="17" spans="1:3" x14ac:dyDescent="0.25">
      <c r="A17" t="s">
        <v>10</v>
      </c>
      <c r="B17" s="1">
        <v>20</v>
      </c>
      <c r="C17">
        <f>B17*60*24*31</f>
        <v>892800</v>
      </c>
    </row>
    <row r="18" spans="1:3" x14ac:dyDescent="0.25">
      <c r="A18" t="s">
        <v>11</v>
      </c>
      <c r="B18" s="1">
        <v>20</v>
      </c>
      <c r="C18">
        <f>B18*60*24*30</f>
        <v>864000</v>
      </c>
    </row>
    <row r="19" spans="1:3" x14ac:dyDescent="0.25">
      <c r="A19" t="s">
        <v>12</v>
      </c>
      <c r="B19" s="1">
        <v>20</v>
      </c>
      <c r="C19">
        <f t="shared" ref="C19:C26" si="0">B19*60*24*31</f>
        <v>892800</v>
      </c>
    </row>
    <row r="20" spans="1:3" x14ac:dyDescent="0.25">
      <c r="A20" t="s">
        <v>13</v>
      </c>
      <c r="B20" s="1">
        <v>20</v>
      </c>
      <c r="C20">
        <f>B20*60*24*30</f>
        <v>864000</v>
      </c>
    </row>
    <row r="21" spans="1:3" x14ac:dyDescent="0.25">
      <c r="A21" t="s">
        <v>14</v>
      </c>
      <c r="B21" s="1">
        <v>20</v>
      </c>
      <c r="C21">
        <f t="shared" si="0"/>
        <v>892800</v>
      </c>
    </row>
    <row r="22" spans="1:3" x14ac:dyDescent="0.25">
      <c r="A22" t="s">
        <v>15</v>
      </c>
      <c r="B22" s="1">
        <v>20</v>
      </c>
      <c r="C22">
        <f t="shared" si="0"/>
        <v>892800</v>
      </c>
    </row>
    <row r="23" spans="1:3" x14ac:dyDescent="0.25">
      <c r="A23" t="s">
        <v>16</v>
      </c>
      <c r="B23" s="1">
        <v>20</v>
      </c>
      <c r="C23">
        <f>B23*60*24*30</f>
        <v>864000</v>
      </c>
    </row>
    <row r="24" spans="1:3" x14ac:dyDescent="0.25">
      <c r="A24" t="s">
        <v>17</v>
      </c>
      <c r="B24" s="1">
        <v>20</v>
      </c>
      <c r="C24">
        <f t="shared" si="0"/>
        <v>892800</v>
      </c>
    </row>
    <row r="25" spans="1:3" x14ac:dyDescent="0.25">
      <c r="A25" t="s">
        <v>18</v>
      </c>
      <c r="B25" s="1">
        <v>20</v>
      </c>
      <c r="C25">
        <f>B25*60*24*30</f>
        <v>864000</v>
      </c>
    </row>
    <row r="26" spans="1:3" x14ac:dyDescent="0.25">
      <c r="A26" t="s">
        <v>19</v>
      </c>
      <c r="B26" s="1">
        <v>20</v>
      </c>
      <c r="C26">
        <f t="shared" si="0"/>
        <v>892800</v>
      </c>
    </row>
    <row r="28" spans="1:3" x14ac:dyDescent="0.25">
      <c r="A28" t="s">
        <v>22</v>
      </c>
      <c r="B28" s="1" t="s">
        <v>23</v>
      </c>
      <c r="C28">
        <f>SUM(C15:C26)</f>
        <v>10519200</v>
      </c>
    </row>
    <row r="30" spans="1:3" x14ac:dyDescent="0.25">
      <c r="A30" t="s">
        <v>55</v>
      </c>
      <c r="B30" s="1">
        <f>AVERAGE(B15:B26)</f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0"/>
  <sheetViews>
    <sheetView workbookViewId="0"/>
  </sheetViews>
  <sheetFormatPr defaultRowHeight="15" x14ac:dyDescent="0.25"/>
  <cols>
    <col min="1" max="1" width="26.7109375" customWidth="1"/>
    <col min="2" max="4" width="12.7109375" customWidth="1"/>
    <col min="5" max="5" width="12.42578125" bestFit="1" customWidth="1"/>
  </cols>
  <sheetData>
    <row r="3" spans="1:5" x14ac:dyDescent="0.25">
      <c r="D3" s="2" t="s">
        <v>30</v>
      </c>
    </row>
    <row r="4" spans="1:5" x14ac:dyDescent="0.25">
      <c r="D4" s="2" t="s">
        <v>31</v>
      </c>
    </row>
    <row r="6" spans="1:5" x14ac:dyDescent="0.25">
      <c r="B6" s="1" t="s">
        <v>24</v>
      </c>
      <c r="D6" s="2">
        <v>0.32</v>
      </c>
    </row>
    <row r="7" spans="1:5" x14ac:dyDescent="0.25">
      <c r="B7" s="1" t="s">
        <v>28</v>
      </c>
      <c r="D7" s="1" t="s">
        <v>32</v>
      </c>
    </row>
    <row r="8" spans="1:5" x14ac:dyDescent="0.25">
      <c r="B8" s="1" t="s">
        <v>27</v>
      </c>
    </row>
    <row r="9" spans="1:5" x14ac:dyDescent="0.25">
      <c r="B9" s="1" t="s">
        <v>29</v>
      </c>
      <c r="D9" s="2">
        <f>D6*43560</f>
        <v>13939.2</v>
      </c>
    </row>
    <row r="10" spans="1:5" ht="17.25" x14ac:dyDescent="0.25">
      <c r="D10" s="1" t="s">
        <v>33</v>
      </c>
    </row>
    <row r="11" spans="1:5" x14ac:dyDescent="0.25">
      <c r="B11" s="1" t="s">
        <v>25</v>
      </c>
      <c r="E11" s="1" t="s">
        <v>25</v>
      </c>
    </row>
    <row r="12" spans="1:5" x14ac:dyDescent="0.25">
      <c r="B12" s="2" t="s">
        <v>21</v>
      </c>
      <c r="D12" s="2" t="s">
        <v>21</v>
      </c>
      <c r="E12" s="2" t="s">
        <v>21</v>
      </c>
    </row>
    <row r="13" spans="1:5" x14ac:dyDescent="0.25">
      <c r="B13" s="1" t="s">
        <v>26</v>
      </c>
      <c r="D13" s="1" t="s">
        <v>53</v>
      </c>
      <c r="E13" s="1" t="s">
        <v>56</v>
      </c>
    </row>
    <row r="15" spans="1:5" x14ac:dyDescent="0.25">
      <c r="A15" t="s">
        <v>8</v>
      </c>
      <c r="B15" s="1">
        <v>1.02</v>
      </c>
      <c r="D15" s="4">
        <f t="shared" ref="D15:D26" si="0">(B15/12)*$D$9*325851/43560/365.25/24/60</f>
        <v>1.6851371206935885E-2</v>
      </c>
      <c r="E15" s="9">
        <f>D15*60*24*31</f>
        <v>752.24521067761805</v>
      </c>
    </row>
    <row r="16" spans="1:5" x14ac:dyDescent="0.25">
      <c r="A16" t="s">
        <v>9</v>
      </c>
      <c r="B16" s="1">
        <v>0.8</v>
      </c>
      <c r="D16" s="4">
        <f t="shared" si="0"/>
        <v>1.3216761730930109E-2</v>
      </c>
      <c r="E16" s="9">
        <f>D16*60*24*28.25</f>
        <v>537.65786721423683</v>
      </c>
    </row>
    <row r="17" spans="1:5" x14ac:dyDescent="0.25">
      <c r="A17" t="s">
        <v>10</v>
      </c>
      <c r="B17" s="1">
        <v>0.68</v>
      </c>
      <c r="D17" s="4">
        <f t="shared" si="0"/>
        <v>1.1234247471290594E-2</v>
      </c>
      <c r="E17" s="9">
        <f>D17*60*24*31</f>
        <v>501.49680711841211</v>
      </c>
    </row>
    <row r="18" spans="1:5" x14ac:dyDescent="0.25">
      <c r="A18" t="s">
        <v>11</v>
      </c>
      <c r="B18" s="1">
        <v>0.26</v>
      </c>
      <c r="D18" s="4">
        <f t="shared" si="0"/>
        <v>4.295447562552286E-3</v>
      </c>
      <c r="E18" s="9">
        <f>D18*60*24*30</f>
        <v>185.56333470225871</v>
      </c>
    </row>
    <row r="19" spans="1:5" x14ac:dyDescent="0.25">
      <c r="A19" t="s">
        <v>12</v>
      </c>
      <c r="B19" s="1">
        <v>0.22</v>
      </c>
      <c r="D19" s="4">
        <f t="shared" si="0"/>
        <v>3.6346094760057804E-3</v>
      </c>
      <c r="E19" s="9">
        <f t="shared" ref="E19:E26" si="1">D19*60*24*31</f>
        <v>162.24896700889803</v>
      </c>
    </row>
    <row r="20" spans="1:5" x14ac:dyDescent="0.25">
      <c r="A20" t="s">
        <v>13</v>
      </c>
      <c r="B20" s="1">
        <v>0.77</v>
      </c>
      <c r="D20" s="4">
        <f t="shared" si="0"/>
        <v>1.2721133166020231E-2</v>
      </c>
      <c r="E20" s="9">
        <f>D20*60*24*30</f>
        <v>549.55295277207404</v>
      </c>
    </row>
    <row r="21" spans="1:5" x14ac:dyDescent="0.25">
      <c r="A21" t="s">
        <v>14</v>
      </c>
      <c r="B21" s="1">
        <v>3.17</v>
      </c>
      <c r="D21" s="4">
        <f t="shared" si="0"/>
        <v>5.2371418358810554E-2</v>
      </c>
      <c r="E21" s="9">
        <f t="shared" si="1"/>
        <v>2337.860115537303</v>
      </c>
    </row>
    <row r="22" spans="1:5" x14ac:dyDescent="0.25">
      <c r="A22" t="s">
        <v>15</v>
      </c>
      <c r="B22" s="1">
        <v>3.05</v>
      </c>
      <c r="D22" s="4">
        <f t="shared" si="0"/>
        <v>5.0388904099171045E-2</v>
      </c>
      <c r="E22" s="9">
        <f t="shared" si="1"/>
        <v>2249.360678986995</v>
      </c>
    </row>
    <row r="23" spans="1:5" x14ac:dyDescent="0.25">
      <c r="A23" t="s">
        <v>16</v>
      </c>
      <c r="B23" s="1">
        <v>1.29</v>
      </c>
      <c r="D23" s="4">
        <f t="shared" si="0"/>
        <v>2.1312028291124798E-2</v>
      </c>
      <c r="E23" s="9">
        <f>D23*60*24*30</f>
        <v>920.67962217659124</v>
      </c>
    </row>
    <row r="24" spans="1:5" x14ac:dyDescent="0.25">
      <c r="A24" t="s">
        <v>17</v>
      </c>
      <c r="B24" s="1">
        <v>1.24</v>
      </c>
      <c r="D24" s="4">
        <f t="shared" si="0"/>
        <v>2.0485980682941669E-2</v>
      </c>
      <c r="E24" s="9">
        <f t="shared" si="1"/>
        <v>914.4941776865162</v>
      </c>
    </row>
    <row r="25" spans="1:5" x14ac:dyDescent="0.25">
      <c r="A25" t="s">
        <v>18</v>
      </c>
      <c r="B25" s="1">
        <v>0.96</v>
      </c>
      <c r="D25" s="4">
        <f t="shared" si="0"/>
        <v>1.5860114077116134E-2</v>
      </c>
      <c r="E25" s="9">
        <f>D25*60*24*30</f>
        <v>685.15692813141698</v>
      </c>
    </row>
    <row r="26" spans="1:5" x14ac:dyDescent="0.25">
      <c r="A26" t="s">
        <v>19</v>
      </c>
      <c r="B26" s="1">
        <v>1.33</v>
      </c>
      <c r="D26" s="4">
        <f t="shared" si="0"/>
        <v>2.1972866377671312E-2</v>
      </c>
      <c r="E26" s="9">
        <f t="shared" si="1"/>
        <v>980.86875509924744</v>
      </c>
    </row>
    <row r="28" spans="1:5" x14ac:dyDescent="0.25">
      <c r="A28" t="s">
        <v>22</v>
      </c>
      <c r="B28" s="2">
        <f>SUM(B15:B26)</f>
        <v>14.789999999999997</v>
      </c>
      <c r="D28" s="3">
        <f>SUM(D15:D26)</f>
        <v>0.24434488250057038</v>
      </c>
      <c r="E28" s="12">
        <f>SUM(E15:E26)</f>
        <v>10777.185417111566</v>
      </c>
    </row>
    <row r="30" spans="1:5" x14ac:dyDescent="0.25">
      <c r="A30" t="s">
        <v>55</v>
      </c>
      <c r="D30" s="4">
        <f>AVERAGE(D15:D26)</f>
        <v>2.0362073541714199E-2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C30"/>
  <sheetViews>
    <sheetView workbookViewId="0"/>
  </sheetViews>
  <sheetFormatPr defaultRowHeight="15" x14ac:dyDescent="0.25"/>
  <cols>
    <col min="1" max="1" width="26.7109375" customWidth="1"/>
    <col min="2" max="2" width="12.7109375" customWidth="1"/>
  </cols>
  <sheetData>
    <row r="8" spans="1:3" x14ac:dyDescent="0.25">
      <c r="B8" s="1"/>
    </row>
    <row r="9" spans="1:3" x14ac:dyDescent="0.25">
      <c r="A9" s="5" t="s">
        <v>6</v>
      </c>
      <c r="B9" s="1" t="s">
        <v>34</v>
      </c>
    </row>
    <row r="11" spans="1:3" x14ac:dyDescent="0.25">
      <c r="C11" s="1" t="s">
        <v>25</v>
      </c>
    </row>
    <row r="12" spans="1:3" x14ac:dyDescent="0.25">
      <c r="B12" s="1" t="s">
        <v>7</v>
      </c>
      <c r="C12" s="1" t="s">
        <v>56</v>
      </c>
    </row>
    <row r="13" spans="1:3" x14ac:dyDescent="0.25">
      <c r="A13" t="s">
        <v>34</v>
      </c>
      <c r="B13" s="1">
        <v>8</v>
      </c>
    </row>
    <row r="15" spans="1:3" x14ac:dyDescent="0.25">
      <c r="A15" t="s">
        <v>8</v>
      </c>
      <c r="B15" s="1">
        <v>8</v>
      </c>
      <c r="C15">
        <f>B15*60*24*31</f>
        <v>357120</v>
      </c>
    </row>
    <row r="16" spans="1:3" x14ac:dyDescent="0.25">
      <c r="A16" t="s">
        <v>9</v>
      </c>
      <c r="B16" s="1">
        <v>8</v>
      </c>
      <c r="C16">
        <f>B16*60*24*28.25</f>
        <v>325440</v>
      </c>
    </row>
    <row r="17" spans="1:3" x14ac:dyDescent="0.25">
      <c r="A17" t="s">
        <v>10</v>
      </c>
      <c r="B17" s="1">
        <v>8</v>
      </c>
      <c r="C17">
        <f>B17*60*24*31</f>
        <v>357120</v>
      </c>
    </row>
    <row r="18" spans="1:3" x14ac:dyDescent="0.25">
      <c r="A18" t="s">
        <v>11</v>
      </c>
      <c r="B18" s="1">
        <v>8</v>
      </c>
      <c r="C18">
        <f>B18*60*24*30</f>
        <v>345600</v>
      </c>
    </row>
    <row r="19" spans="1:3" x14ac:dyDescent="0.25">
      <c r="A19" t="s">
        <v>12</v>
      </c>
      <c r="B19" s="1">
        <v>8</v>
      </c>
      <c r="C19">
        <f t="shared" ref="C19:C26" si="0">B19*60*24*31</f>
        <v>357120</v>
      </c>
    </row>
    <row r="20" spans="1:3" x14ac:dyDescent="0.25">
      <c r="A20" t="s">
        <v>13</v>
      </c>
      <c r="B20" s="1">
        <v>8</v>
      </c>
      <c r="C20">
        <f>B20*60*24*30</f>
        <v>345600</v>
      </c>
    </row>
    <row r="21" spans="1:3" x14ac:dyDescent="0.25">
      <c r="A21" t="s">
        <v>14</v>
      </c>
      <c r="B21" s="1">
        <v>8</v>
      </c>
      <c r="C21">
        <f t="shared" si="0"/>
        <v>357120</v>
      </c>
    </row>
    <row r="22" spans="1:3" x14ac:dyDescent="0.25">
      <c r="A22" t="s">
        <v>15</v>
      </c>
      <c r="B22" s="1">
        <v>8</v>
      </c>
      <c r="C22">
        <f t="shared" si="0"/>
        <v>357120</v>
      </c>
    </row>
    <row r="23" spans="1:3" x14ac:dyDescent="0.25">
      <c r="A23" t="s">
        <v>16</v>
      </c>
      <c r="B23" s="1">
        <v>8</v>
      </c>
      <c r="C23">
        <f>B23*60*24*30</f>
        <v>345600</v>
      </c>
    </row>
    <row r="24" spans="1:3" x14ac:dyDescent="0.25">
      <c r="A24" t="s">
        <v>17</v>
      </c>
      <c r="B24" s="1">
        <v>8</v>
      </c>
      <c r="C24">
        <f t="shared" si="0"/>
        <v>357120</v>
      </c>
    </row>
    <row r="25" spans="1:3" x14ac:dyDescent="0.25">
      <c r="A25" t="s">
        <v>18</v>
      </c>
      <c r="B25" s="1">
        <v>8</v>
      </c>
      <c r="C25">
        <f>B25*60*24*30</f>
        <v>345600</v>
      </c>
    </row>
    <row r="26" spans="1:3" x14ac:dyDescent="0.25">
      <c r="A26" t="s">
        <v>19</v>
      </c>
      <c r="B26" s="1">
        <v>8</v>
      </c>
      <c r="C26">
        <f t="shared" si="0"/>
        <v>357120</v>
      </c>
    </row>
    <row r="28" spans="1:3" x14ac:dyDescent="0.25">
      <c r="A28" t="s">
        <v>22</v>
      </c>
      <c r="B28" s="1" t="s">
        <v>23</v>
      </c>
      <c r="C28">
        <f>SUM(C15:C26)</f>
        <v>4207680</v>
      </c>
    </row>
    <row r="30" spans="1:3" x14ac:dyDescent="0.25">
      <c r="A30" t="s">
        <v>55</v>
      </c>
      <c r="B30" s="1">
        <f>AVERAGE(B15:B26)</f>
        <v>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workbookViewId="0"/>
  </sheetViews>
  <sheetFormatPr defaultRowHeight="15" x14ac:dyDescent="0.25"/>
  <cols>
    <col min="1" max="1" width="26.7109375" customWidth="1"/>
    <col min="2" max="8" width="12.7109375" customWidth="1"/>
  </cols>
  <sheetData>
    <row r="2" spans="1:10" x14ac:dyDescent="0.25">
      <c r="B2" s="1" t="s">
        <v>44</v>
      </c>
      <c r="F2" s="2" t="s">
        <v>30</v>
      </c>
      <c r="G2" s="2"/>
      <c r="H2" s="2"/>
    </row>
    <row r="3" spans="1:10" x14ac:dyDescent="0.25">
      <c r="B3" s="1" t="s">
        <v>43</v>
      </c>
      <c r="F3" s="2" t="s">
        <v>31</v>
      </c>
      <c r="G3" s="2"/>
      <c r="H3" s="2"/>
    </row>
    <row r="5" spans="1:10" x14ac:dyDescent="0.25">
      <c r="B5" s="1" t="s">
        <v>41</v>
      </c>
      <c r="C5" s="1" t="s">
        <v>47</v>
      </c>
      <c r="F5" s="2">
        <v>0.32</v>
      </c>
      <c r="G5" s="2"/>
      <c r="H5" s="2"/>
    </row>
    <row r="6" spans="1:10" x14ac:dyDescent="0.25">
      <c r="B6" s="1" t="s">
        <v>42</v>
      </c>
      <c r="C6" s="1" t="s">
        <v>48</v>
      </c>
      <c r="F6" s="1" t="s">
        <v>32</v>
      </c>
      <c r="G6" s="1"/>
      <c r="H6" s="1"/>
      <c r="J6" s="2" t="s">
        <v>30</v>
      </c>
    </row>
    <row r="7" spans="1:10" x14ac:dyDescent="0.25">
      <c r="B7" s="1" t="s">
        <v>38</v>
      </c>
      <c r="C7" s="1" t="s">
        <v>50</v>
      </c>
      <c r="D7" s="1" t="s">
        <v>54</v>
      </c>
      <c r="E7" s="1" t="s">
        <v>54</v>
      </c>
      <c r="J7" s="2" t="s">
        <v>31</v>
      </c>
    </row>
    <row r="8" spans="1:10" x14ac:dyDescent="0.25">
      <c r="B8" s="1" t="s">
        <v>39</v>
      </c>
      <c r="C8" s="1" t="s">
        <v>49</v>
      </c>
      <c r="D8" s="1" t="s">
        <v>31</v>
      </c>
      <c r="E8" s="1" t="s">
        <v>31</v>
      </c>
      <c r="F8" s="2">
        <f>F5*43560</f>
        <v>13939.2</v>
      </c>
      <c r="G8" s="2"/>
      <c r="H8" s="2"/>
    </row>
    <row r="9" spans="1:10" ht="17.25" x14ac:dyDescent="0.25">
      <c r="B9" s="1" t="s">
        <v>40</v>
      </c>
      <c r="D9" s="1" t="s">
        <v>51</v>
      </c>
      <c r="E9" s="1" t="s">
        <v>51</v>
      </c>
      <c r="F9" s="1" t="s">
        <v>33</v>
      </c>
      <c r="G9" s="1"/>
      <c r="H9" s="1"/>
    </row>
    <row r="10" spans="1:10" x14ac:dyDescent="0.25">
      <c r="B10" s="1" t="s">
        <v>25</v>
      </c>
      <c r="C10" s="1" t="s">
        <v>46</v>
      </c>
      <c r="D10" s="1" t="s">
        <v>52</v>
      </c>
      <c r="E10" s="1" t="s">
        <v>52</v>
      </c>
      <c r="G10" s="1" t="s">
        <v>25</v>
      </c>
    </row>
    <row r="11" spans="1:10" x14ac:dyDescent="0.25">
      <c r="B11" s="1" t="s">
        <v>37</v>
      </c>
      <c r="C11" s="1" t="s">
        <v>45</v>
      </c>
      <c r="D11" s="1" t="s">
        <v>37</v>
      </c>
      <c r="E11" s="1" t="s">
        <v>45</v>
      </c>
      <c r="F11" s="1" t="s">
        <v>45</v>
      </c>
      <c r="G11" s="1" t="s">
        <v>45</v>
      </c>
      <c r="H11" s="1"/>
    </row>
    <row r="12" spans="1:10" x14ac:dyDescent="0.25">
      <c r="B12" s="2" t="s">
        <v>35</v>
      </c>
      <c r="C12" s="2" t="s">
        <v>35</v>
      </c>
      <c r="D12" s="2" t="s">
        <v>35</v>
      </c>
      <c r="E12" s="2" t="s">
        <v>35</v>
      </c>
      <c r="F12" s="2" t="s">
        <v>35</v>
      </c>
      <c r="G12" s="2" t="s">
        <v>35</v>
      </c>
      <c r="H12" s="2"/>
    </row>
    <row r="13" spans="1:10" x14ac:dyDescent="0.25">
      <c r="B13" s="1" t="s">
        <v>26</v>
      </c>
      <c r="C13" s="1" t="s">
        <v>26</v>
      </c>
      <c r="D13" s="1" t="s">
        <v>53</v>
      </c>
      <c r="E13" s="1" t="s">
        <v>53</v>
      </c>
      <c r="F13" s="1" t="s">
        <v>53</v>
      </c>
      <c r="G13" s="1" t="s">
        <v>56</v>
      </c>
      <c r="H13" s="1"/>
    </row>
    <row r="15" spans="1:10" x14ac:dyDescent="0.25">
      <c r="A15" t="s">
        <v>8</v>
      </c>
      <c r="B15" s="6">
        <v>2.5</v>
      </c>
      <c r="C15" s="1">
        <f>B15*0.7</f>
        <v>1.75</v>
      </c>
      <c r="D15" s="9">
        <f>B15*2*325851/24/60/30/12</f>
        <v>3.1428530092592588</v>
      </c>
      <c r="E15" s="9">
        <f>D15*0.7</f>
        <v>2.1999971064814812</v>
      </c>
      <c r="F15" s="4">
        <f t="shared" ref="F15:F26" si="0">E15/2*$F$5</f>
        <v>0.35199953703703701</v>
      </c>
      <c r="G15" s="13">
        <f>F15*60*24*31</f>
        <v>15713.259333333332</v>
      </c>
      <c r="H15" s="4"/>
      <c r="J15" s="8">
        <f>D15/2*0.32</f>
        <v>0.50285648148148143</v>
      </c>
    </row>
    <row r="16" spans="1:10" x14ac:dyDescent="0.25">
      <c r="A16" t="s">
        <v>9</v>
      </c>
      <c r="B16" s="1">
        <v>4.18</v>
      </c>
      <c r="C16" s="1">
        <f>B16*0.7</f>
        <v>2.9259999999999997</v>
      </c>
      <c r="D16" s="9">
        <f t="shared" ref="D16:D26" si="1">B16*2*325851/24/60/30/12</f>
        <v>5.2548502314814813</v>
      </c>
      <c r="E16" s="9">
        <f>D16*0.7</f>
        <v>3.6783951620370368</v>
      </c>
      <c r="F16" s="4">
        <f t="shared" si="0"/>
        <v>0.58854322592592589</v>
      </c>
      <c r="G16" s="13">
        <f>F16*60*24*28.25</f>
        <v>23941.938430666665</v>
      </c>
      <c r="H16" s="4"/>
      <c r="J16" s="8">
        <f t="shared" ref="J16:J26" si="2">D16/2*0.32</f>
        <v>0.84077603703703707</v>
      </c>
    </row>
    <row r="17" spans="1:10" x14ac:dyDescent="0.25">
      <c r="A17" t="s">
        <v>10</v>
      </c>
      <c r="B17" s="1">
        <v>7.24</v>
      </c>
      <c r="C17" s="1">
        <f>B17*0.7</f>
        <v>5.0679999999999996</v>
      </c>
      <c r="D17" s="9">
        <f t="shared" si="1"/>
        <v>9.1017023148148155</v>
      </c>
      <c r="E17" s="9">
        <f>D17*0.7</f>
        <v>6.3711916203703707</v>
      </c>
      <c r="F17" s="4">
        <f t="shared" si="0"/>
        <v>1.0193906592592594</v>
      </c>
      <c r="G17" s="13">
        <f>F17*60*24*31</f>
        <v>45505.599029333338</v>
      </c>
      <c r="H17" s="4"/>
      <c r="J17" s="8">
        <f t="shared" si="2"/>
        <v>1.4562723703703706</v>
      </c>
    </row>
    <row r="18" spans="1:10" x14ac:dyDescent="0.25">
      <c r="A18" t="s">
        <v>11</v>
      </c>
      <c r="B18" s="1">
        <v>10.06</v>
      </c>
      <c r="C18" s="1">
        <f t="shared" ref="C18:C23" si="3">B18*0.6</f>
        <v>6.0360000000000005</v>
      </c>
      <c r="D18" s="9">
        <f t="shared" si="1"/>
        <v>12.646840509259262</v>
      </c>
      <c r="E18" s="9">
        <f t="shared" ref="E18:E23" si="4">D18*0.6</f>
        <v>7.5881043055555564</v>
      </c>
      <c r="F18" s="4">
        <f t="shared" si="0"/>
        <v>1.2140966888888891</v>
      </c>
      <c r="G18" s="13">
        <f>F18*60*24*30</f>
        <v>52448.976960000007</v>
      </c>
      <c r="H18" s="4"/>
      <c r="J18" s="8">
        <f t="shared" si="2"/>
        <v>2.0234944814814817</v>
      </c>
    </row>
    <row r="19" spans="1:10" x14ac:dyDescent="0.25">
      <c r="A19" t="s">
        <v>12</v>
      </c>
      <c r="B19" s="1">
        <v>11.94</v>
      </c>
      <c r="C19" s="1">
        <f t="shared" si="3"/>
        <v>7.1639999999999997</v>
      </c>
      <c r="D19" s="9">
        <f t="shared" si="1"/>
        <v>15.010265972222221</v>
      </c>
      <c r="E19" s="9">
        <f t="shared" si="4"/>
        <v>9.0061595833333321</v>
      </c>
      <c r="F19" s="4">
        <f t="shared" si="0"/>
        <v>1.4409855333333332</v>
      </c>
      <c r="G19" s="13">
        <f t="shared" ref="G19:G26" si="5">F19*60*24*31</f>
        <v>64325.594207999995</v>
      </c>
      <c r="H19" s="4"/>
      <c r="J19" s="8">
        <f t="shared" si="2"/>
        <v>2.4016425555555556</v>
      </c>
    </row>
    <row r="20" spans="1:10" x14ac:dyDescent="0.25">
      <c r="A20" t="s">
        <v>13</v>
      </c>
      <c r="B20" s="1">
        <v>12.85</v>
      </c>
      <c r="C20" s="1">
        <f t="shared" si="3"/>
        <v>7.7099999999999991</v>
      </c>
      <c r="D20" s="9">
        <f t="shared" si="1"/>
        <v>16.15426446759259</v>
      </c>
      <c r="E20" s="9">
        <f t="shared" si="4"/>
        <v>9.6925586805555533</v>
      </c>
      <c r="F20" s="4">
        <f t="shared" si="0"/>
        <v>1.5508093888888885</v>
      </c>
      <c r="G20" s="13">
        <f>F20*60*24*30</f>
        <v>66994.965599999981</v>
      </c>
      <c r="H20" s="4"/>
      <c r="J20" s="8">
        <f t="shared" si="2"/>
        <v>2.5846823148148146</v>
      </c>
    </row>
    <row r="21" spans="1:10" x14ac:dyDescent="0.25">
      <c r="A21" t="s">
        <v>14</v>
      </c>
      <c r="B21" s="1">
        <v>10.88</v>
      </c>
      <c r="C21" s="1">
        <f t="shared" si="3"/>
        <v>6.5280000000000005</v>
      </c>
      <c r="D21" s="9">
        <f t="shared" si="1"/>
        <v>13.677696296296297</v>
      </c>
      <c r="E21" s="9">
        <f t="shared" si="4"/>
        <v>8.2066177777777778</v>
      </c>
      <c r="F21" s="4">
        <f t="shared" si="0"/>
        <v>1.3130588444444444</v>
      </c>
      <c r="G21" s="13">
        <f t="shared" si="5"/>
        <v>58614.946816000003</v>
      </c>
      <c r="H21" s="4"/>
      <c r="J21" s="8">
        <f t="shared" si="2"/>
        <v>2.1884314074074074</v>
      </c>
    </row>
    <row r="22" spans="1:10" x14ac:dyDescent="0.25">
      <c r="A22" t="s">
        <v>15</v>
      </c>
      <c r="B22" s="1">
        <v>9.5299999999999994</v>
      </c>
      <c r="C22" s="1">
        <f t="shared" si="3"/>
        <v>5.7179999999999991</v>
      </c>
      <c r="D22" s="9">
        <f t="shared" si="1"/>
        <v>11.980555671296294</v>
      </c>
      <c r="E22" s="9">
        <f t="shared" si="4"/>
        <v>7.1883334027777765</v>
      </c>
      <c r="F22" s="4">
        <f t="shared" si="0"/>
        <v>1.1501333444444444</v>
      </c>
      <c r="G22" s="13">
        <f t="shared" si="5"/>
        <v>51341.952495999998</v>
      </c>
      <c r="H22" s="4"/>
      <c r="J22" s="8">
        <f t="shared" si="2"/>
        <v>1.9168889074074071</v>
      </c>
    </row>
    <row r="23" spans="1:10" x14ac:dyDescent="0.25">
      <c r="A23" t="s">
        <v>16</v>
      </c>
      <c r="B23" s="1">
        <v>7.82</v>
      </c>
      <c r="C23" s="1">
        <f t="shared" si="3"/>
        <v>4.6920000000000002</v>
      </c>
      <c r="D23" s="9">
        <f t="shared" si="1"/>
        <v>9.8308442129629636</v>
      </c>
      <c r="E23" s="9">
        <f t="shared" si="4"/>
        <v>5.8985065277777782</v>
      </c>
      <c r="F23" s="4">
        <f t="shared" si="0"/>
        <v>0.94376104444444453</v>
      </c>
      <c r="G23" s="13">
        <f>F23*60*24*30</f>
        <v>40770.477120000003</v>
      </c>
      <c r="H23" s="4"/>
      <c r="J23" s="8">
        <f t="shared" si="2"/>
        <v>1.5729350740740742</v>
      </c>
    </row>
    <row r="24" spans="1:10" x14ac:dyDescent="0.25">
      <c r="A24" t="s">
        <v>17</v>
      </c>
      <c r="B24" s="1">
        <v>5.71</v>
      </c>
      <c r="C24" s="1">
        <f>B24*0.7</f>
        <v>3.9969999999999999</v>
      </c>
      <c r="D24" s="9">
        <f t="shared" si="1"/>
        <v>7.1782762731481471</v>
      </c>
      <c r="E24" s="9">
        <f>D24*0.7</f>
        <v>5.0247933912037031</v>
      </c>
      <c r="F24" s="4">
        <f t="shared" si="0"/>
        <v>0.80396694259259249</v>
      </c>
      <c r="G24" s="13">
        <f t="shared" si="5"/>
        <v>35889.084317333327</v>
      </c>
      <c r="H24" s="4"/>
      <c r="J24" s="8">
        <f t="shared" si="2"/>
        <v>1.1485242037037036</v>
      </c>
    </row>
    <row r="25" spans="1:10" x14ac:dyDescent="0.25">
      <c r="A25" t="s">
        <v>18</v>
      </c>
      <c r="B25" s="1">
        <v>3.61</v>
      </c>
      <c r="C25" s="1">
        <f>B25*0.7</f>
        <v>2.5269999999999997</v>
      </c>
      <c r="D25" s="9">
        <f t="shared" si="1"/>
        <v>4.5382797453703692</v>
      </c>
      <c r="E25" s="9">
        <f>D25*0.7</f>
        <v>3.1767958217592582</v>
      </c>
      <c r="F25" s="4">
        <f t="shared" si="0"/>
        <v>0.50828733148148131</v>
      </c>
      <c r="G25" s="13">
        <f>F25*60*24*30</f>
        <v>21958.012719999992</v>
      </c>
      <c r="H25" s="4"/>
      <c r="J25" s="8">
        <f t="shared" si="2"/>
        <v>0.72612475925925912</v>
      </c>
    </row>
    <row r="26" spans="1:10" x14ac:dyDescent="0.25">
      <c r="A26" t="s">
        <v>19</v>
      </c>
      <c r="B26" s="6">
        <v>2.5</v>
      </c>
      <c r="C26" s="1">
        <f>B26*0.7</f>
        <v>1.75</v>
      </c>
      <c r="D26" s="9">
        <f t="shared" si="1"/>
        <v>3.1428530092592588</v>
      </c>
      <c r="E26" s="9">
        <f>D26*0.7</f>
        <v>2.1999971064814812</v>
      </c>
      <c r="F26" s="4">
        <f t="shared" si="0"/>
        <v>0.35199953703703701</v>
      </c>
      <c r="G26" s="13">
        <f t="shared" si="5"/>
        <v>15713.259333333332</v>
      </c>
      <c r="H26" s="4"/>
      <c r="J26" s="8">
        <f t="shared" si="2"/>
        <v>0.50285648148148143</v>
      </c>
    </row>
    <row r="28" spans="1:10" x14ac:dyDescent="0.25">
      <c r="A28" t="s">
        <v>22</v>
      </c>
      <c r="B28" s="2">
        <f t="shared" ref="B28:G28" si="6">SUM(B15:B26)</f>
        <v>88.82</v>
      </c>
      <c r="C28" s="10">
        <f t="shared" si="6"/>
        <v>55.866</v>
      </c>
      <c r="D28" s="11">
        <f t="shared" si="6"/>
        <v>111.65928171296295</v>
      </c>
      <c r="E28" s="11">
        <f t="shared" si="6"/>
        <v>70.2314504861111</v>
      </c>
      <c r="F28" s="10">
        <f t="shared" si="6"/>
        <v>11.237032077777778</v>
      </c>
      <c r="G28" s="12">
        <f t="shared" si="6"/>
        <v>493218.06636399997</v>
      </c>
      <c r="H28" s="10"/>
      <c r="J28" s="8">
        <f>AVERAGE(J15:J26)</f>
        <v>1.4887904228395064</v>
      </c>
    </row>
    <row r="29" spans="1:10" x14ac:dyDescent="0.25">
      <c r="F29" s="1"/>
      <c r="G29" s="1"/>
      <c r="H29" s="1"/>
      <c r="J29" t="s">
        <v>55</v>
      </c>
    </row>
    <row r="30" spans="1:10" x14ac:dyDescent="0.25">
      <c r="A30" t="s">
        <v>55</v>
      </c>
      <c r="F30" s="6">
        <f>AVERAGE(F15:F26)</f>
        <v>0.93641933981481484</v>
      </c>
      <c r="G30" s="6"/>
      <c r="H3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Brasher (gpm)</vt:lpstr>
      <vt:lpstr>Brasher (Gallons)</vt:lpstr>
      <vt:lpstr>Inflow</vt:lpstr>
      <vt:lpstr>Precipitation</vt:lpstr>
      <vt:lpstr>Infiltration</vt:lpstr>
      <vt:lpstr>Evaporation</vt:lpstr>
    </vt:vector>
  </TitlesOfParts>
  <Company>Department of Interior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pburck</dc:creator>
  <cp:lastModifiedBy>pburck</cp:lastModifiedBy>
  <dcterms:created xsi:type="dcterms:W3CDTF">2020-05-20T21:42:32Z</dcterms:created>
  <dcterms:modified xsi:type="dcterms:W3CDTF">2020-07-09T14:24:08Z</dcterms:modified>
</cp:coreProperties>
</file>